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\UD\B\2025\Alex 19.05.2025\2025.07.14 HCL CORECTAT\"/>
    </mc:Choice>
  </mc:AlternateContent>
  <xr:revisionPtr revIDLastSave="0" documentId="8_{FB0DACE0-0961-4784-B039-EE4C6EC5C701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" l="1"/>
  <c r="D31" i="2"/>
  <c r="E31" i="2" s="1"/>
  <c r="D28" i="2"/>
  <c r="E28" i="2" s="1"/>
  <c r="C26" i="2"/>
  <c r="C36" i="2" s="1"/>
  <c r="F32" i="2"/>
  <c r="C32" i="2"/>
  <c r="G33" i="2"/>
  <c r="H33" i="2" s="1"/>
  <c r="H32" i="2" s="1"/>
  <c r="E33" i="2"/>
  <c r="E32" i="2" s="1"/>
  <c r="D33" i="2"/>
  <c r="D32" i="2" s="1"/>
  <c r="F31" i="2"/>
  <c r="C30" i="2"/>
  <c r="F28" i="2"/>
  <c r="G28" i="2" s="1"/>
  <c r="F27" i="2"/>
  <c r="G27" i="2" s="1"/>
  <c r="H27" i="2" s="1"/>
  <c r="D25" i="2"/>
  <c r="E25" i="2" s="1"/>
  <c r="G25" i="2"/>
  <c r="H25" i="2" s="1"/>
  <c r="G24" i="2"/>
  <c r="H24" i="2" s="1"/>
  <c r="D24" i="2"/>
  <c r="E24" i="2" s="1"/>
  <c r="D23" i="2"/>
  <c r="F30" i="2" l="1"/>
  <c r="G30" i="2" s="1"/>
  <c r="H30" i="2" s="1"/>
  <c r="D30" i="2"/>
  <c r="E30" i="2" s="1"/>
  <c r="F26" i="2"/>
  <c r="G32" i="2"/>
  <c r="D26" i="2"/>
  <c r="D36" i="2" s="1"/>
  <c r="E27" i="2"/>
  <c r="E26" i="2" s="1"/>
  <c r="E36" i="2" s="1"/>
  <c r="H31" i="2"/>
  <c r="G31" i="2"/>
  <c r="H28" i="2"/>
  <c r="D52" i="2"/>
  <c r="E52" i="2" s="1"/>
  <c r="G42" i="2"/>
  <c r="H42" i="2" s="1"/>
  <c r="D42" i="2"/>
  <c r="E42" i="2" s="1"/>
  <c r="D51" i="2"/>
  <c r="J51" i="2" s="1"/>
  <c r="I32" i="2"/>
  <c r="F29" i="2"/>
  <c r="I29" i="2" s="1"/>
  <c r="G23" i="2"/>
  <c r="F23" i="2"/>
  <c r="F36" i="2" s="1"/>
  <c r="E23" i="2"/>
  <c r="K41" i="2"/>
  <c r="J41" i="2"/>
  <c r="I41" i="2"/>
  <c r="H40" i="2"/>
  <c r="K40" i="2" s="1"/>
  <c r="G40" i="2"/>
  <c r="J40" i="2" s="1"/>
  <c r="F40" i="2"/>
  <c r="I40" i="2" s="1"/>
  <c r="I51" i="2"/>
  <c r="F52" i="2"/>
  <c r="I52" i="2" s="1"/>
  <c r="I42" i="2"/>
  <c r="G26" i="2" l="1"/>
  <c r="E51" i="2"/>
  <c r="K51" i="2" s="1"/>
  <c r="G29" i="2"/>
  <c r="J29" i="2" s="1"/>
  <c r="I26" i="2"/>
  <c r="H23" i="2"/>
  <c r="G52" i="2"/>
  <c r="G53" i="2" s="1"/>
  <c r="K42" i="2"/>
  <c r="K43" i="2" s="1"/>
  <c r="J42" i="2"/>
  <c r="J43" i="2" s="1"/>
  <c r="J32" i="2"/>
  <c r="C39" i="2"/>
  <c r="D39" i="2"/>
  <c r="E39" i="2"/>
  <c r="F39" i="2"/>
  <c r="G39" i="2"/>
  <c r="H39" i="2"/>
  <c r="I39" i="2"/>
  <c r="J39" i="2"/>
  <c r="K39" i="2"/>
  <c r="E16" i="2"/>
  <c r="D43" i="2"/>
  <c r="E43" i="2"/>
  <c r="F43" i="2"/>
  <c r="G43" i="2"/>
  <c r="H43" i="2"/>
  <c r="I43" i="2"/>
  <c r="C43" i="2"/>
  <c r="C16" i="2"/>
  <c r="K16" i="2"/>
  <c r="D16" i="2"/>
  <c r="I16" i="2"/>
  <c r="I53" i="2"/>
  <c r="F53" i="2"/>
  <c r="F54" i="2" s="1"/>
  <c r="D53" i="2"/>
  <c r="D54" i="2" s="1"/>
  <c r="C53" i="2"/>
  <c r="K48" i="2"/>
  <c r="J48" i="2"/>
  <c r="I48" i="2"/>
  <c r="E48" i="2"/>
  <c r="D48" i="2"/>
  <c r="C48" i="2"/>
  <c r="I36" i="2"/>
  <c r="C54" i="2"/>
  <c r="K20" i="2"/>
  <c r="J20" i="2"/>
  <c r="I20" i="2"/>
  <c r="H20" i="2"/>
  <c r="G20" i="2"/>
  <c r="F20" i="2"/>
  <c r="E20" i="2"/>
  <c r="D20" i="2"/>
  <c r="C20" i="2"/>
  <c r="J16" i="2"/>
  <c r="H16" i="2"/>
  <c r="G16" i="2"/>
  <c r="F16" i="2"/>
  <c r="I54" i="2" l="1"/>
  <c r="I59" i="2" s="1"/>
  <c r="H29" i="2"/>
  <c r="K29" i="2" s="1"/>
  <c r="G36" i="2"/>
  <c r="J26" i="2"/>
  <c r="H26" i="2"/>
  <c r="J36" i="2"/>
  <c r="E53" i="2"/>
  <c r="E54" i="2" s="1"/>
  <c r="J52" i="2"/>
  <c r="J53" i="2" s="1"/>
  <c r="H52" i="2"/>
  <c r="K32" i="2"/>
  <c r="D59" i="2"/>
  <c r="K36" i="2" l="1"/>
  <c r="K54" i="2" s="1"/>
  <c r="H36" i="2"/>
  <c r="K26" i="2"/>
  <c r="J54" i="2"/>
  <c r="J59" i="2" s="1"/>
  <c r="G54" i="2"/>
  <c r="G59" i="2" s="1"/>
  <c r="H53" i="2"/>
  <c r="H54" i="2" s="1"/>
  <c r="K52" i="2"/>
  <c r="K53" i="2" s="1"/>
  <c r="K59" i="2" l="1"/>
  <c r="C57" i="2"/>
  <c r="E57" i="2" s="1"/>
  <c r="E58" i="2" s="1"/>
  <c r="E59" i="2" s="1"/>
  <c r="C58" i="2" l="1"/>
  <c r="C59" i="2" s="1"/>
  <c r="F57" i="2"/>
  <c r="F58" i="2" s="1"/>
  <c r="F59" i="2" s="1"/>
  <c r="H57" i="2" l="1"/>
  <c r="H58" i="2" s="1"/>
  <c r="H59" i="2" s="1"/>
</calcChain>
</file>

<file path=xl/sharedStrings.xml><?xml version="1.0" encoding="utf-8"?>
<sst xmlns="http://schemas.openxmlformats.org/spreadsheetml/2006/main" count="88" uniqueCount="74">
  <si>
    <t>Nr. crt.</t>
  </si>
  <si>
    <t>Denumirea   capitolelor   și   a subcapitolelor de cheltuieli</t>
  </si>
  <si>
    <t>Valoarea totală</t>
  </si>
  <si>
    <t>Valoarea eligibilă</t>
  </si>
  <si>
    <t>Valoarea neeligibilă</t>
  </si>
  <si>
    <r>
      <rPr>
        <b/>
        <sz val="11.5"/>
        <rFont val="Verdana"/>
        <family val="2"/>
      </rPr>
      <t>Valoarea
(fără TVA)</t>
    </r>
  </si>
  <si>
    <t>TVA</t>
  </si>
  <si>
    <t>Valoare cu TVA</t>
  </si>
  <si>
    <t>lei</t>
  </si>
  <si>
    <t>CHELTUIELI DIRECTE</t>
  </si>
  <si>
    <t>CAPITOLUL 1- Cheltuieli pentru obținerea și amenajarea terenului</t>
  </si>
  <si>
    <t>1.1.</t>
  </si>
  <si>
    <t>Obținerea terenului</t>
  </si>
  <si>
    <t>1.2.</t>
  </si>
  <si>
    <t>Amenajarea terenului</t>
  </si>
  <si>
    <t>1.3.</t>
  </si>
  <si>
    <r>
      <rPr>
        <sz val="11.5"/>
        <rFont val="Verdana"/>
        <family val="2"/>
      </rPr>
      <t>Amenajări   pentru   protecția
mediului și aducerea la starea
inițială</t>
    </r>
  </si>
  <si>
    <t>1.4.</t>
  </si>
  <si>
    <r>
      <rPr>
        <sz val="11.5"/>
        <rFont val="Verdana"/>
        <family val="2"/>
      </rPr>
      <t>Cheltuieli                     pentru
relocarea/protecția utilităților</t>
    </r>
  </si>
  <si>
    <t>TOTAL CAPITOL 1</t>
  </si>
  <si>
    <t>CAPITOLUL 2 - Cheltuieli pentru asigurarea utilităților necesare obiectivului de investiții</t>
  </si>
  <si>
    <r>
      <rPr>
        <sz val="11.5"/>
        <rFont val="Verdana"/>
        <family val="2"/>
      </rPr>
      <t>Cheltuieli   pentru   asigurarea
utilităților                 necesare obiectivului</t>
    </r>
  </si>
  <si>
    <t>TOTAL CAPITOL 2</t>
  </si>
  <si>
    <t>CAPITOLUL 4 - Cheltuieli pentru investiția de bază</t>
  </si>
  <si>
    <t>4.1.</t>
  </si>
  <si>
    <t>Construcții și instalații</t>
  </si>
  <si>
    <t>4.2.</t>
  </si>
  <si>
    <t>Montaj   utilaje,   echipamente tehnologice și funcționale</t>
  </si>
  <si>
    <t>4.3.</t>
  </si>
  <si>
    <r>
      <rPr>
        <sz val="11.5"/>
        <rFont val="Verdana"/>
        <family val="2"/>
      </rPr>
      <t>Utilaje,               echipamente tehnologice și funcționale care
necesită montaj</t>
    </r>
  </si>
  <si>
    <t>4.4.</t>
  </si>
  <si>
    <r>
      <rPr>
        <sz val="11.5"/>
        <rFont val="Verdana"/>
        <family val="2"/>
      </rPr>
      <t>Utilaje,               echipamente tehnologice și funcționale care nu     necesită     montaj     și
echipamente de transport</t>
    </r>
  </si>
  <si>
    <t>4.5.</t>
  </si>
  <si>
    <t>Dotări</t>
  </si>
  <si>
    <t>4.6.</t>
  </si>
  <si>
    <t>Active necorporale</t>
  </si>
  <si>
    <t>TOTAL CAPITOL 4</t>
  </si>
  <si>
    <t>CAPITOLUL 5 - Alte cheltuieli</t>
  </si>
  <si>
    <t>5.1.</t>
  </si>
  <si>
    <t>Organizare de șantier</t>
  </si>
  <si>
    <t>5.1.1.</t>
  </si>
  <si>
    <r>
      <rPr>
        <sz val="11.5"/>
        <rFont val="Verdana"/>
        <family val="2"/>
      </rPr>
      <t>Lucrări    de    construcții    și instalații  aferente  organizării
de șantier</t>
    </r>
  </si>
  <si>
    <t>5.1.2.</t>
  </si>
  <si>
    <t>Cheltuieli  conexe  organizării șantierului</t>
  </si>
  <si>
    <t>5.3.</t>
  </si>
  <si>
    <t>Cheltuieli         diverse         și neprevăzute</t>
  </si>
  <si>
    <t>TOTAL CAPITOL 5</t>
  </si>
  <si>
    <t>CAPITOLUL 6 - Cheltuieli pentru probe tehnologice și teste</t>
  </si>
  <si>
    <t>6.1.</t>
  </si>
  <si>
    <t>Pregătirea    personalului    de exploatare</t>
  </si>
  <si>
    <t>6.2.</t>
  </si>
  <si>
    <t>Probe tehnologice și teste</t>
  </si>
  <si>
    <t>TOTAL CAPITOL 6</t>
  </si>
  <si>
    <t>CAPITOLUL 7 - Cheltuieli aferente marjei de buget și pentru constituirea rezervei de implementare pentru ajustarea de preț</t>
  </si>
  <si>
    <t>7.1.</t>
  </si>
  <si>
    <r>
      <rPr>
        <sz val="11.5"/>
        <rFont val="Verdana"/>
        <family val="2"/>
      </rPr>
      <t>Cheltuieli  aferente  marjei  de buget 25% din (1.2 + 1.3 +
1.4 + 2 + 3.1 + 3.2 + 3.3 +
3.5 + 3.7 + 3.8 + 4 + 5.1.1)</t>
    </r>
  </si>
  <si>
    <t>7.2.</t>
  </si>
  <si>
    <r>
      <rPr>
        <sz val="11.5"/>
        <rFont val="Verdana"/>
        <family val="2"/>
      </rPr>
      <t>Cheltuieli  pentru  constituirea
rezervei    de    implementare pentru ajustarea de preț</t>
    </r>
  </si>
  <si>
    <t>TOTAL CAPITOL 7</t>
  </si>
  <si>
    <t>TOTAL CHELTUIELI DIRECTE</t>
  </si>
  <si>
    <t>CHELTUIELI INDIRECTE</t>
  </si>
  <si>
    <t>TOTAL                 CHELTUIELI INDIRECTE</t>
  </si>
  <si>
    <t>TOTAL GENERAL</t>
  </si>
  <si>
    <t xml:space="preserve">Proiectant
Nume
Data
Semnatura
</t>
  </si>
  <si>
    <t>Cheltuieli    indirecte(7%    din valoarea cheltuielilor directe)</t>
  </si>
  <si>
    <t>CENTRALIZATOR
al proiectului
Creșterea eficientei energetice a blocurilor de locuinte in Municipiul Baia Mare- CF 16, Bulevardul Unirii, nr. 14</t>
  </si>
  <si>
    <t>Beneficiar
Nume
Data
Semnatura
 Municipiul Baia Mare Primar,                                  Doru ioan Dancus</t>
  </si>
  <si>
    <t>Lucrari de baza</t>
  </si>
  <si>
    <t>Lucrari conexe</t>
  </si>
  <si>
    <t>Montaj utilaje de baza</t>
  </si>
  <si>
    <t>Montaj conexe</t>
  </si>
  <si>
    <t>Utilaje de baza</t>
  </si>
  <si>
    <t>Utilaje conexe</t>
  </si>
  <si>
    <t>Elevator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</si>
</sst>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0" x14ac:knownFonts="1">
    <font>
      <sz val="10"/>
      <color rgb="FF000000"/>
      <name val="Times New Roman"/>
      <charset val="204"/>
    </font>
    <font>
      <sz val="11.5"/>
      <name val="Verdana"/>
      <family val="2"/>
    </font>
    <font>
      <b/>
      <sz val="11.5"/>
      <color theme="0"/>
      <name val="Verdana"/>
      <family val="2"/>
    </font>
    <font>
      <b/>
      <sz val="11.5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000000"/>
      <name val="Verdana"/>
      <family val="2"/>
    </font>
    <font>
      <sz val="10"/>
      <color theme="0"/>
      <name val="Verdana"/>
      <family val="2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 applyAlignment="1">
      <alignment horizontal="left" vertical="top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7" fillId="4" borderId="1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2" fontId="8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" fontId="5" fillId="4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4" fontId="5" fillId="6" borderId="0" xfId="0" applyNumberFormat="1" applyFont="1" applyFill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4" fontId="5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5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4" fontId="4" fillId="0" borderId="7" xfId="0" applyNumberFormat="1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4" fontId="4" fillId="0" borderId="9" xfId="0" applyNumberFormat="1" applyFont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 applyProtection="1">
      <alignment horizontal="center" vertical="center" wrapText="1"/>
      <protection locked="0"/>
    </xf>
    <xf numFmtId="4" fontId="9" fillId="0" borderId="8" xfId="1" applyNumberFormat="1" applyBorder="1" applyAlignment="1">
      <alignment horizontal="center" vertical="top"/>
    </xf>
    <xf numFmtId="4" fontId="4" fillId="0" borderId="10" xfId="0" applyNumberFormat="1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56062</xdr:colOff>
      <xdr:row>0</xdr:row>
      <xdr:rowOff>1864179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DB650D-DC49-4969-A688-3095CCB0A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34562" cy="1864179"/>
        </a:xfrm>
        <a:prstGeom prst="rect">
          <a:avLst/>
        </a:prstGeom>
      </xdr:spPr>
    </xdr:pic>
    <xdr:clientData/>
  </xdr:twoCellAnchor>
  <xdr:twoCellAnchor editAs="oneCell">
    <xdr:from>
      <xdr:col>3</xdr:col>
      <xdr:colOff>456724</xdr:colOff>
      <xdr:row>60</xdr:row>
      <xdr:rowOff>11431</xdr:rowOff>
    </xdr:from>
    <xdr:to>
      <xdr:col>7</xdr:col>
      <xdr:colOff>1350168</xdr:colOff>
      <xdr:row>73</xdr:row>
      <xdr:rowOff>150602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4749A01-817F-46D5-B9A8-54F9B20F8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568" y="18132744"/>
          <a:ext cx="9364979" cy="2191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view="pageBreakPreview" topLeftCell="C41" zoomScaleSheetLayoutView="100" workbookViewId="0">
      <selection activeCell="K59" sqref="K59"/>
    </sheetView>
  </sheetViews>
  <sheetFormatPr defaultColWidth="8.83203125" defaultRowHeight="12.75" x14ac:dyDescent="0.2"/>
  <cols>
    <col min="1" max="1" width="8.83203125" style="3"/>
    <col min="2" max="2" width="36.33203125" style="3" customWidth="1"/>
    <col min="3" max="11" width="30.83203125" style="3" customWidth="1"/>
    <col min="12" max="16384" width="8.83203125" style="3"/>
  </cols>
  <sheetData>
    <row r="1" spans="1:12" ht="153" customHeight="1" x14ac:dyDescent="0.2"/>
    <row r="2" spans="1:12" ht="111" customHeight="1" x14ac:dyDescent="0.2">
      <c r="A2" s="65" t="s">
        <v>65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6" spans="1:12" ht="14.25" x14ac:dyDescent="0.2">
      <c r="A6" s="77" t="s">
        <v>0</v>
      </c>
      <c r="B6" s="77" t="s">
        <v>1</v>
      </c>
      <c r="C6" s="80" t="s">
        <v>2</v>
      </c>
      <c r="D6" s="81"/>
      <c r="E6" s="82"/>
      <c r="F6" s="80" t="s">
        <v>3</v>
      </c>
      <c r="G6" s="81"/>
      <c r="H6" s="82"/>
      <c r="I6" s="80" t="s">
        <v>4</v>
      </c>
      <c r="J6" s="81"/>
      <c r="K6" s="82"/>
    </row>
    <row r="7" spans="1:12" ht="28.5" x14ac:dyDescent="0.2">
      <c r="A7" s="78"/>
      <c r="B7" s="78"/>
      <c r="C7" s="4" t="s">
        <v>5</v>
      </c>
      <c r="D7" s="5" t="s">
        <v>6</v>
      </c>
      <c r="E7" s="5" t="s">
        <v>7</v>
      </c>
      <c r="F7" s="4" t="s">
        <v>5</v>
      </c>
      <c r="G7" s="5" t="s">
        <v>6</v>
      </c>
      <c r="H7" s="5" t="s">
        <v>7</v>
      </c>
      <c r="I7" s="4" t="s">
        <v>5</v>
      </c>
      <c r="J7" s="5" t="s">
        <v>6</v>
      </c>
      <c r="K7" s="5" t="s">
        <v>7</v>
      </c>
    </row>
    <row r="8" spans="1:12" ht="14.25" x14ac:dyDescent="0.2">
      <c r="A8" s="79"/>
      <c r="B8" s="79"/>
      <c r="C8" s="5" t="s">
        <v>8</v>
      </c>
      <c r="D8" s="5" t="s">
        <v>8</v>
      </c>
      <c r="E8" s="5" t="s">
        <v>8</v>
      </c>
      <c r="F8" s="5" t="s">
        <v>8</v>
      </c>
      <c r="G8" s="5" t="s">
        <v>8</v>
      </c>
      <c r="H8" s="5" t="s">
        <v>8</v>
      </c>
      <c r="I8" s="5" t="s">
        <v>8</v>
      </c>
      <c r="J8" s="5" t="s">
        <v>8</v>
      </c>
      <c r="K8" s="5" t="s">
        <v>8</v>
      </c>
    </row>
    <row r="9" spans="1:12" ht="14.25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</row>
    <row r="10" spans="1:12" ht="14.25" x14ac:dyDescent="0.2">
      <c r="A10" s="60" t="s">
        <v>9</v>
      </c>
      <c r="B10" s="61"/>
      <c r="C10" s="61"/>
      <c r="D10" s="61"/>
      <c r="E10" s="61"/>
      <c r="F10" s="61"/>
      <c r="G10" s="61"/>
      <c r="H10" s="61"/>
      <c r="I10" s="61"/>
      <c r="J10" s="61"/>
      <c r="K10" s="62"/>
    </row>
    <row r="11" spans="1:12" ht="14.25" x14ac:dyDescent="0.2">
      <c r="A11" s="67" t="s">
        <v>10</v>
      </c>
      <c r="B11" s="68"/>
      <c r="C11" s="68"/>
      <c r="D11" s="68"/>
      <c r="E11" s="68"/>
      <c r="F11" s="68"/>
      <c r="G11" s="68"/>
      <c r="H11" s="68"/>
      <c r="I11" s="68"/>
      <c r="J11" s="68"/>
      <c r="K11" s="69"/>
    </row>
    <row r="12" spans="1:12" ht="14.25" x14ac:dyDescent="0.2">
      <c r="A12" s="7" t="s">
        <v>11</v>
      </c>
      <c r="B12" s="7" t="s">
        <v>12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2" ht="14.25" x14ac:dyDescent="0.2">
      <c r="A13" s="7" t="s">
        <v>13</v>
      </c>
      <c r="B13" s="7" t="s">
        <v>14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2" ht="71.25" x14ac:dyDescent="0.2">
      <c r="A14" s="7" t="s">
        <v>15</v>
      </c>
      <c r="B14" s="9" t="s">
        <v>16</v>
      </c>
      <c r="C14" s="10">
        <v>0</v>
      </c>
      <c r="D14" s="8">
        <v>0</v>
      </c>
      <c r="E14" s="8">
        <v>0</v>
      </c>
      <c r="F14" s="10">
        <v>0</v>
      </c>
      <c r="G14" s="8">
        <v>0</v>
      </c>
      <c r="H14" s="8">
        <v>0</v>
      </c>
      <c r="I14" s="10">
        <v>0</v>
      </c>
      <c r="J14" s="10">
        <v>0</v>
      </c>
      <c r="K14" s="10">
        <v>0</v>
      </c>
    </row>
    <row r="15" spans="1:12" ht="57" x14ac:dyDescent="0.2">
      <c r="A15" s="7" t="s">
        <v>17</v>
      </c>
      <c r="B15" s="9" t="s">
        <v>18</v>
      </c>
      <c r="C15" s="10">
        <v>0</v>
      </c>
      <c r="D15" s="8">
        <v>0</v>
      </c>
      <c r="E15" s="8">
        <v>0</v>
      </c>
      <c r="F15" s="10">
        <v>0</v>
      </c>
      <c r="G15" s="8">
        <v>0</v>
      </c>
      <c r="H15" s="8">
        <v>0</v>
      </c>
      <c r="I15" s="11">
        <v>0</v>
      </c>
      <c r="J15" s="10">
        <v>0</v>
      </c>
      <c r="K15" s="10">
        <v>0</v>
      </c>
    </row>
    <row r="16" spans="1:12" ht="14.25" x14ac:dyDescent="0.2">
      <c r="A16" s="12"/>
      <c r="B16" s="13" t="s">
        <v>19</v>
      </c>
      <c r="C16" s="14">
        <f>SUM(C12:C15)</f>
        <v>0</v>
      </c>
      <c r="D16" s="14">
        <f>SUM(D12:D15)</f>
        <v>0</v>
      </c>
      <c r="E16" s="14">
        <f>SUM(E12:E15)</f>
        <v>0</v>
      </c>
      <c r="F16" s="14">
        <f t="shared" ref="F16:J16" si="0">SUM(F12:F15)</f>
        <v>0</v>
      </c>
      <c r="G16" s="14">
        <f t="shared" si="0"/>
        <v>0</v>
      </c>
      <c r="H16" s="14">
        <f t="shared" si="0"/>
        <v>0</v>
      </c>
      <c r="I16" s="14">
        <f>SUM(I12:I15)</f>
        <v>0</v>
      </c>
      <c r="J16" s="14">
        <f t="shared" si="0"/>
        <v>0</v>
      </c>
      <c r="K16" s="14">
        <f>SUM(K12:K15)</f>
        <v>0</v>
      </c>
    </row>
    <row r="17" spans="1:11" s="20" customFormat="1" ht="14.25" x14ac:dyDescent="0.2">
      <c r="A17" s="15"/>
      <c r="B17" s="16"/>
      <c r="C17" s="17"/>
      <c r="D17" s="18"/>
      <c r="E17" s="18"/>
      <c r="F17" s="18"/>
      <c r="G17" s="18"/>
      <c r="H17" s="18"/>
      <c r="I17" s="18"/>
      <c r="J17" s="18"/>
      <c r="K17" s="19"/>
    </row>
    <row r="18" spans="1:11" ht="14.25" x14ac:dyDescent="0.2">
      <c r="A18" s="67" t="s">
        <v>20</v>
      </c>
      <c r="B18" s="70"/>
      <c r="C18" s="70"/>
      <c r="D18" s="70"/>
      <c r="E18" s="70"/>
      <c r="F18" s="70"/>
      <c r="G18" s="70"/>
      <c r="H18" s="70"/>
      <c r="I18" s="70"/>
      <c r="J18" s="70"/>
      <c r="K18" s="71"/>
    </row>
    <row r="19" spans="1:11" ht="57" x14ac:dyDescent="0.2">
      <c r="A19" s="21">
        <v>2</v>
      </c>
      <c r="B19" s="9" t="s">
        <v>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 ht="14.25" x14ac:dyDescent="0.2">
      <c r="A20" s="22"/>
      <c r="B20" s="13" t="s">
        <v>22</v>
      </c>
      <c r="C20" s="23">
        <f t="shared" ref="C20:K20" si="1">C19</f>
        <v>0</v>
      </c>
      <c r="D20" s="23">
        <f t="shared" si="1"/>
        <v>0</v>
      </c>
      <c r="E20" s="23">
        <f t="shared" si="1"/>
        <v>0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</row>
    <row r="21" spans="1:11" ht="14.25" x14ac:dyDescent="0.2">
      <c r="A21" s="24"/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1:11" ht="14.25" x14ac:dyDescent="0.2">
      <c r="A22" s="67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1"/>
    </row>
    <row r="23" spans="1:11" ht="14.25" x14ac:dyDescent="0.2">
      <c r="A23" s="7" t="s">
        <v>24</v>
      </c>
      <c r="B23" s="49" t="s">
        <v>25</v>
      </c>
      <c r="C23" s="52">
        <v>9885025.8100000005</v>
      </c>
      <c r="D23" s="52">
        <f>C23*0.19</f>
        <v>1878154.9039</v>
      </c>
      <c r="E23" s="52">
        <f>C23+D23</f>
        <v>11763180.7139</v>
      </c>
      <c r="F23" s="52">
        <f>C23</f>
        <v>9885025.8100000005</v>
      </c>
      <c r="G23" s="52">
        <f>D23</f>
        <v>1878154.9039</v>
      </c>
      <c r="H23" s="52">
        <f>E23</f>
        <v>11763180.7139</v>
      </c>
      <c r="I23" s="8">
        <v>0</v>
      </c>
      <c r="J23" s="8">
        <v>0</v>
      </c>
      <c r="K23" s="8">
        <v>0</v>
      </c>
    </row>
    <row r="24" spans="1:11" ht="14.25" x14ac:dyDescent="0.2">
      <c r="A24" s="7"/>
      <c r="B24" s="50" t="s">
        <v>67</v>
      </c>
      <c r="C24" s="58">
        <v>8644555</v>
      </c>
      <c r="D24" s="58">
        <f>C24*0.19</f>
        <v>1642465.45</v>
      </c>
      <c r="E24" s="58">
        <f>C24+D24</f>
        <v>10287020.449999999</v>
      </c>
      <c r="F24" s="58">
        <v>8644555</v>
      </c>
      <c r="G24" s="58">
        <f>F24*0.19</f>
        <v>1642465.45</v>
      </c>
      <c r="H24" s="58">
        <f>F24+G24</f>
        <v>10287020.449999999</v>
      </c>
      <c r="I24" s="51"/>
      <c r="J24" s="8"/>
      <c r="K24" s="8"/>
    </row>
    <row r="25" spans="1:11" ht="14.25" x14ac:dyDescent="0.2">
      <c r="A25" s="7"/>
      <c r="B25" s="50" t="s">
        <v>68</v>
      </c>
      <c r="C25" s="54">
        <v>1240470.81</v>
      </c>
      <c r="D25" s="58">
        <f>C25*0.19</f>
        <v>235689.45390000002</v>
      </c>
      <c r="E25" s="58">
        <f>C25+D25</f>
        <v>1476160.2639000001</v>
      </c>
      <c r="F25" s="58">
        <v>1240470.81</v>
      </c>
      <c r="G25" s="58">
        <f>F25*0.19</f>
        <v>235689.45390000002</v>
      </c>
      <c r="H25" s="58">
        <f>F25+G25</f>
        <v>1476160.2639000001</v>
      </c>
      <c r="I25" s="51"/>
      <c r="J25" s="8"/>
      <c r="K25" s="8"/>
    </row>
    <row r="26" spans="1:11" ht="42.75" x14ac:dyDescent="0.2">
      <c r="A26" s="7" t="s">
        <v>26</v>
      </c>
      <c r="B26" s="7" t="s">
        <v>27</v>
      </c>
      <c r="C26" s="57">
        <f>C27+C28</f>
        <v>638979.07999999996</v>
      </c>
      <c r="D26" s="57">
        <f>D27+D28</f>
        <v>121406.02519999999</v>
      </c>
      <c r="E26" s="57">
        <f>E27+E28</f>
        <v>760385.10519999999</v>
      </c>
      <c r="F26" s="57">
        <f t="shared" ref="F26" si="2">F27+F28</f>
        <v>638979.07999999996</v>
      </c>
      <c r="G26" s="57">
        <f>F26*0.19</f>
        <v>121406.02519999999</v>
      </c>
      <c r="H26" s="57">
        <f>F26+G26</f>
        <v>760385.10519999999</v>
      </c>
      <c r="I26" s="8">
        <f>C26-F26</f>
        <v>0</v>
      </c>
      <c r="J26" s="8">
        <f>D26-G26</f>
        <v>0</v>
      </c>
      <c r="K26" s="8">
        <f>E26-H26</f>
        <v>0</v>
      </c>
    </row>
    <row r="27" spans="1:11" ht="14.25" x14ac:dyDescent="0.2">
      <c r="A27" s="7"/>
      <c r="B27" s="55" t="s">
        <v>69</v>
      </c>
      <c r="C27" s="58">
        <v>637990.84</v>
      </c>
      <c r="D27" s="54">
        <f>0.19*C27</f>
        <v>121218.25959999999</v>
      </c>
      <c r="E27" s="54">
        <f>C27+D27</f>
        <v>759209.09959999996</v>
      </c>
      <c r="F27" s="54">
        <f>C27</f>
        <v>637990.84</v>
      </c>
      <c r="G27" s="54">
        <f>F27*0.19</f>
        <v>121218.25959999999</v>
      </c>
      <c r="H27" s="54">
        <f>F27+G27</f>
        <v>759209.09959999996</v>
      </c>
      <c r="I27" s="51"/>
      <c r="J27" s="8"/>
      <c r="K27" s="8"/>
    </row>
    <row r="28" spans="1:11" ht="14.25" x14ac:dyDescent="0.2">
      <c r="A28" s="7"/>
      <c r="B28" s="55" t="s">
        <v>70</v>
      </c>
      <c r="C28" s="54">
        <v>988.24</v>
      </c>
      <c r="D28" s="59">
        <f>C28*0.19</f>
        <v>187.76560000000001</v>
      </c>
      <c r="E28" s="56">
        <f>C28+D28</f>
        <v>1176.0056</v>
      </c>
      <c r="F28" s="53">
        <f>C28</f>
        <v>988.24</v>
      </c>
      <c r="G28" s="53">
        <f>F28*0.19</f>
        <v>187.76560000000001</v>
      </c>
      <c r="H28" s="53">
        <f>F28+G28</f>
        <v>1176.0056</v>
      </c>
      <c r="I28" s="8"/>
      <c r="J28" s="8"/>
      <c r="K28" s="8"/>
    </row>
    <row r="29" spans="1:11" ht="57" x14ac:dyDescent="0.2">
      <c r="A29" s="7" t="s">
        <v>28</v>
      </c>
      <c r="B29" s="9" t="s">
        <v>29</v>
      </c>
      <c r="C29" s="53">
        <v>3528700</v>
      </c>
      <c r="D29" s="53">
        <v>670453</v>
      </c>
      <c r="E29" s="8">
        <v>4199153</v>
      </c>
      <c r="F29" s="8">
        <f>C29</f>
        <v>3528700</v>
      </c>
      <c r="G29" s="8">
        <f t="shared" ref="G29" si="3">F29*0.19</f>
        <v>670453</v>
      </c>
      <c r="H29" s="8">
        <f t="shared" ref="H29" si="4">F29+G29</f>
        <v>4199153</v>
      </c>
      <c r="I29" s="8">
        <f t="shared" ref="I29:I32" si="5">C29-F29</f>
        <v>0</v>
      </c>
      <c r="J29" s="8">
        <f t="shared" ref="J29:J32" si="6">D29-G29</f>
        <v>0</v>
      </c>
      <c r="K29" s="8">
        <f t="shared" ref="K29:K32" si="7">E29-H29</f>
        <v>0</v>
      </c>
    </row>
    <row r="30" spans="1:11" ht="14.25" x14ac:dyDescent="0.2">
      <c r="A30" s="7"/>
      <c r="B30" s="9" t="s">
        <v>71</v>
      </c>
      <c r="C30" s="53">
        <f>2814000+710000</f>
        <v>3524000</v>
      </c>
      <c r="D30" s="53">
        <f>0.19*C30</f>
        <v>669560</v>
      </c>
      <c r="E30" s="8">
        <f>C30+D30</f>
        <v>4193560</v>
      </c>
      <c r="F30" s="8">
        <f>C30</f>
        <v>3524000</v>
      </c>
      <c r="G30" s="8">
        <f t="shared" ref="G30" si="8">F30*0.19</f>
        <v>669560</v>
      </c>
      <c r="H30" s="8">
        <f t="shared" ref="H30" si="9">F30+G30</f>
        <v>4193560</v>
      </c>
      <c r="I30" s="8"/>
      <c r="J30" s="8"/>
      <c r="K30" s="8"/>
    </row>
    <row r="31" spans="1:11" ht="14.25" x14ac:dyDescent="0.2">
      <c r="A31" s="7"/>
      <c r="B31" s="9" t="s">
        <v>72</v>
      </c>
      <c r="C31" s="53">
        <v>4700</v>
      </c>
      <c r="D31" s="53">
        <f>0.19*C31</f>
        <v>893</v>
      </c>
      <c r="E31" s="8">
        <f>C31+D31</f>
        <v>5593</v>
      </c>
      <c r="F31" s="8">
        <f>C31</f>
        <v>4700</v>
      </c>
      <c r="G31" s="8">
        <f t="shared" ref="G31" si="10">F31*0.19</f>
        <v>893</v>
      </c>
      <c r="H31" s="8">
        <f t="shared" ref="H31" si="11">F31+G31</f>
        <v>5593</v>
      </c>
      <c r="I31" s="8"/>
      <c r="J31" s="8"/>
      <c r="K31" s="8"/>
    </row>
    <row r="32" spans="1:11" ht="71.25" x14ac:dyDescent="0.2">
      <c r="A32" s="7" t="s">
        <v>30</v>
      </c>
      <c r="B32" s="9" t="s">
        <v>31</v>
      </c>
      <c r="C32" s="8">
        <f>C33</f>
        <v>14000</v>
      </c>
      <c r="D32" s="8">
        <f t="shared" ref="D32:H32" si="12">D33</f>
        <v>2660</v>
      </c>
      <c r="E32" s="8">
        <f t="shared" si="12"/>
        <v>16660</v>
      </c>
      <c r="F32" s="8">
        <f t="shared" si="12"/>
        <v>14000</v>
      </c>
      <c r="G32" s="8">
        <f t="shared" si="12"/>
        <v>2660</v>
      </c>
      <c r="H32" s="8">
        <f t="shared" si="12"/>
        <v>16660</v>
      </c>
      <c r="I32" s="8">
        <f t="shared" si="5"/>
        <v>0</v>
      </c>
      <c r="J32" s="8">
        <f t="shared" si="6"/>
        <v>0</v>
      </c>
      <c r="K32" s="8">
        <f t="shared" si="7"/>
        <v>0</v>
      </c>
    </row>
    <row r="33" spans="1:11" ht="14.25" x14ac:dyDescent="0.2">
      <c r="A33" s="7"/>
      <c r="B33" s="9" t="s">
        <v>73</v>
      </c>
      <c r="C33" s="8">
        <v>14000</v>
      </c>
      <c r="D33" s="8">
        <f>C33*0.19</f>
        <v>2660</v>
      </c>
      <c r="E33" s="8">
        <f>C33+D33</f>
        <v>16660</v>
      </c>
      <c r="F33" s="8">
        <v>14000</v>
      </c>
      <c r="G33" s="8">
        <f>F33*0.19</f>
        <v>2660</v>
      </c>
      <c r="H33" s="8">
        <f>F33+G33</f>
        <v>16660</v>
      </c>
      <c r="I33" s="8"/>
      <c r="J33" s="8"/>
      <c r="K33" s="8"/>
    </row>
    <row r="34" spans="1:11" ht="14.25" x14ac:dyDescent="0.2">
      <c r="A34" s="7" t="s">
        <v>32</v>
      </c>
      <c r="B34" s="7" t="s">
        <v>33</v>
      </c>
      <c r="C34" s="8">
        <v>0</v>
      </c>
      <c r="D34" s="8">
        <v>0</v>
      </c>
      <c r="E34" s="8">
        <v>0</v>
      </c>
      <c r="F34" s="8"/>
      <c r="G34" s="8"/>
      <c r="H34" s="8"/>
      <c r="I34" s="8"/>
      <c r="J34" s="8"/>
      <c r="K34" s="8"/>
    </row>
    <row r="35" spans="1:11" ht="14.25" x14ac:dyDescent="0.2">
      <c r="A35" s="7" t="s">
        <v>34</v>
      </c>
      <c r="B35" s="7" t="s">
        <v>35</v>
      </c>
      <c r="C35" s="8">
        <v>0</v>
      </c>
      <c r="D35" s="8">
        <v>0</v>
      </c>
      <c r="E35" s="8">
        <v>0</v>
      </c>
      <c r="F35" s="8"/>
      <c r="G35" s="8"/>
      <c r="H35" s="8"/>
      <c r="I35" s="8"/>
      <c r="J35" s="8"/>
      <c r="K35" s="8"/>
    </row>
    <row r="36" spans="1:11" ht="14.25" x14ac:dyDescent="0.2">
      <c r="A36" s="22"/>
      <c r="B36" s="13" t="s">
        <v>36</v>
      </c>
      <c r="C36" s="23">
        <f>C23+C26+C29+C32</f>
        <v>14066704.890000001</v>
      </c>
      <c r="D36" s="23">
        <f t="shared" ref="D36:H36" si="13">D23+D26+D29+D32</f>
        <v>2672673.9291000003</v>
      </c>
      <c r="E36" s="23">
        <f t="shared" si="13"/>
        <v>16739378.8191</v>
      </c>
      <c r="F36" s="23">
        <f t="shared" si="13"/>
        <v>14066704.890000001</v>
      </c>
      <c r="G36" s="23">
        <f t="shared" si="13"/>
        <v>2672673.9291000003</v>
      </c>
      <c r="H36" s="23">
        <f t="shared" si="13"/>
        <v>16739378.8191</v>
      </c>
      <c r="I36" s="23">
        <f t="shared" ref="I36:K36" si="14">SUM(I23:I35)</f>
        <v>0</v>
      </c>
      <c r="J36" s="23">
        <f t="shared" si="14"/>
        <v>0</v>
      </c>
      <c r="K36" s="23">
        <f t="shared" si="14"/>
        <v>0</v>
      </c>
    </row>
    <row r="37" spans="1:11" ht="14.25" x14ac:dyDescent="0.2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7"/>
    </row>
    <row r="38" spans="1:11" ht="14.25" x14ac:dyDescent="0.2">
      <c r="A38" s="67" t="s">
        <v>37</v>
      </c>
      <c r="B38" s="70"/>
      <c r="C38" s="70"/>
      <c r="D38" s="70"/>
      <c r="E38" s="70"/>
      <c r="F38" s="70"/>
      <c r="G38" s="70"/>
      <c r="H38" s="70"/>
      <c r="I38" s="70"/>
      <c r="J38" s="70"/>
      <c r="K38" s="71"/>
    </row>
    <row r="39" spans="1:11" ht="14.25" x14ac:dyDescent="0.2">
      <c r="A39" s="7" t="s">
        <v>38</v>
      </c>
      <c r="B39" s="7" t="s">
        <v>39</v>
      </c>
      <c r="C39" s="8">
        <f>C40+C41</f>
        <v>29286.959999999999</v>
      </c>
      <c r="D39" s="8">
        <f t="shared" ref="D39:I39" si="15">D40+D41</f>
        <v>5564.52</v>
      </c>
      <c r="E39" s="8">
        <f t="shared" si="15"/>
        <v>34851.480000000003</v>
      </c>
      <c r="F39" s="8">
        <f t="shared" si="15"/>
        <v>29286.959999999999</v>
      </c>
      <c r="G39" s="8">
        <f t="shared" si="15"/>
        <v>5564.52</v>
      </c>
      <c r="H39" s="8">
        <f t="shared" si="15"/>
        <v>34851.480000000003</v>
      </c>
      <c r="I39" s="8">
        <f t="shared" si="15"/>
        <v>0</v>
      </c>
      <c r="J39" s="8">
        <f>J40+J41</f>
        <v>0</v>
      </c>
      <c r="K39" s="8">
        <f>K40+K41</f>
        <v>0</v>
      </c>
    </row>
    <row r="40" spans="1:11" ht="57" x14ac:dyDescent="0.2">
      <c r="A40" s="7" t="s">
        <v>40</v>
      </c>
      <c r="B40" s="9" t="s">
        <v>41</v>
      </c>
      <c r="C40" s="8">
        <v>29286.959999999999</v>
      </c>
      <c r="D40" s="8">
        <v>5564.52</v>
      </c>
      <c r="E40" s="8">
        <v>34851.480000000003</v>
      </c>
      <c r="F40" s="8">
        <f>C40</f>
        <v>29286.959999999999</v>
      </c>
      <c r="G40" s="8">
        <f>D40</f>
        <v>5564.52</v>
      </c>
      <c r="H40" s="8">
        <f>E40</f>
        <v>34851.480000000003</v>
      </c>
      <c r="I40" s="8">
        <f>C40-F40</f>
        <v>0</v>
      </c>
      <c r="J40" s="8">
        <f>D40-G40</f>
        <v>0</v>
      </c>
      <c r="K40" s="8">
        <f t="shared" ref="K40:K41" si="16">E40-H40</f>
        <v>0</v>
      </c>
    </row>
    <row r="41" spans="1:11" ht="28.5" x14ac:dyDescent="0.2">
      <c r="A41" s="7" t="s">
        <v>42</v>
      </c>
      <c r="B41" s="7" t="s">
        <v>43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f>C41-F41</f>
        <v>0</v>
      </c>
      <c r="J41" s="8">
        <f>D41-G41</f>
        <v>0</v>
      </c>
      <c r="K41" s="8">
        <f t="shared" si="16"/>
        <v>0</v>
      </c>
    </row>
    <row r="42" spans="1:11" ht="28.5" x14ac:dyDescent="0.2">
      <c r="A42" s="7" t="s">
        <v>44</v>
      </c>
      <c r="B42" s="7" t="s">
        <v>45</v>
      </c>
      <c r="C42" s="8">
        <v>1446385.75</v>
      </c>
      <c r="D42" s="8">
        <f>C42*0.19</f>
        <v>274813.29249999998</v>
      </c>
      <c r="E42" s="8">
        <f>C42+D42</f>
        <v>1721199.0425</v>
      </c>
      <c r="F42" s="8">
        <v>1400000</v>
      </c>
      <c r="G42" s="8">
        <f>F42*0.19</f>
        <v>266000</v>
      </c>
      <c r="H42" s="8">
        <f>F42+G42</f>
        <v>1666000</v>
      </c>
      <c r="I42" s="8">
        <f>C42-F42</f>
        <v>46385.75</v>
      </c>
      <c r="J42" s="8">
        <f t="shared" ref="J42:K42" si="17">D42-G42</f>
        <v>8813.2924999999814</v>
      </c>
      <c r="K42" s="8">
        <f t="shared" si="17"/>
        <v>55199.042499999981</v>
      </c>
    </row>
    <row r="43" spans="1:11" ht="14.25" x14ac:dyDescent="0.2">
      <c r="A43" s="22"/>
      <c r="B43" s="13" t="s">
        <v>46</v>
      </c>
      <c r="C43" s="23">
        <f>SUM(C40:C42)</f>
        <v>1475672.71</v>
      </c>
      <c r="D43" s="23">
        <f t="shared" ref="D43:K43" si="18">SUM(D40:D42)</f>
        <v>280377.8125</v>
      </c>
      <c r="E43" s="23">
        <f t="shared" si="18"/>
        <v>1756050.5225</v>
      </c>
      <c r="F43" s="23">
        <f t="shared" si="18"/>
        <v>1429286.96</v>
      </c>
      <c r="G43" s="23">
        <f t="shared" si="18"/>
        <v>271564.52</v>
      </c>
      <c r="H43" s="23">
        <f t="shared" si="18"/>
        <v>1700851.48</v>
      </c>
      <c r="I43" s="23">
        <f t="shared" si="18"/>
        <v>46385.75</v>
      </c>
      <c r="J43" s="23">
        <f t="shared" si="18"/>
        <v>8813.2924999999814</v>
      </c>
      <c r="K43" s="23">
        <f t="shared" si="18"/>
        <v>55199.042499999981</v>
      </c>
    </row>
    <row r="44" spans="1:11" s="32" customFormat="1" ht="14.25" x14ac:dyDescent="0.2">
      <c r="A44" s="28"/>
      <c r="B44" s="29"/>
      <c r="C44" s="30"/>
      <c r="D44" s="30"/>
      <c r="E44" s="30"/>
      <c r="F44" s="30"/>
      <c r="G44" s="30"/>
      <c r="H44" s="30"/>
      <c r="I44" s="30"/>
      <c r="J44" s="30"/>
      <c r="K44" s="31"/>
    </row>
    <row r="45" spans="1:11" ht="14.25" x14ac:dyDescent="0.2">
      <c r="A45" s="72" t="s">
        <v>47</v>
      </c>
      <c r="B45" s="73"/>
      <c r="C45" s="73"/>
      <c r="D45" s="73"/>
      <c r="E45" s="73"/>
      <c r="F45" s="73"/>
      <c r="G45" s="73"/>
      <c r="H45" s="73"/>
      <c r="I45" s="73"/>
      <c r="J45" s="73"/>
      <c r="K45" s="74"/>
    </row>
    <row r="46" spans="1:11" ht="28.5" x14ac:dyDescent="0.2">
      <c r="A46" s="7" t="s">
        <v>48</v>
      </c>
      <c r="B46" s="7" t="s">
        <v>49</v>
      </c>
      <c r="C46" s="8">
        <v>0</v>
      </c>
      <c r="D46" s="8">
        <v>0</v>
      </c>
      <c r="E46" s="8">
        <v>0</v>
      </c>
      <c r="F46" s="33"/>
      <c r="G46" s="33"/>
      <c r="H46" s="33"/>
      <c r="I46" s="34">
        <v>0</v>
      </c>
      <c r="J46" s="34">
        <v>0</v>
      </c>
      <c r="K46" s="34">
        <v>0</v>
      </c>
    </row>
    <row r="47" spans="1:11" ht="14.25" x14ac:dyDescent="0.2">
      <c r="A47" s="7" t="s">
        <v>50</v>
      </c>
      <c r="B47" s="7" t="s">
        <v>51</v>
      </c>
      <c r="C47" s="8">
        <v>0</v>
      </c>
      <c r="D47" s="8">
        <v>0</v>
      </c>
      <c r="E47" s="8">
        <v>0</v>
      </c>
      <c r="F47" s="33"/>
      <c r="G47" s="33"/>
      <c r="H47" s="33"/>
      <c r="I47" s="34">
        <v>0</v>
      </c>
      <c r="J47" s="34">
        <v>0</v>
      </c>
      <c r="K47" s="34">
        <v>0</v>
      </c>
    </row>
    <row r="48" spans="1:11" ht="14.25" x14ac:dyDescent="0.2">
      <c r="A48" s="35"/>
      <c r="B48" s="36" t="s">
        <v>52</v>
      </c>
      <c r="C48" s="37">
        <f>SUM(C46:C47)</f>
        <v>0</v>
      </c>
      <c r="D48" s="37">
        <f>SUM(D46:D47)</f>
        <v>0</v>
      </c>
      <c r="E48" s="37">
        <f>SUM(E46:E47)</f>
        <v>0</v>
      </c>
      <c r="F48" s="38"/>
      <c r="G48" s="38"/>
      <c r="H48" s="38"/>
      <c r="I48" s="37">
        <f>SUM(I46:I47)</f>
        <v>0</v>
      </c>
      <c r="J48" s="37">
        <f>SUM(J46:J47)</f>
        <v>0</v>
      </c>
      <c r="K48" s="37">
        <f>SUM(K46:K47)</f>
        <v>0</v>
      </c>
    </row>
    <row r="49" spans="1:11" ht="14.25" x14ac:dyDescent="0.2">
      <c r="A49" s="28"/>
      <c r="B49" s="29"/>
      <c r="C49" s="30"/>
      <c r="D49" s="30"/>
      <c r="E49" s="30"/>
      <c r="F49" s="30"/>
      <c r="G49" s="30"/>
      <c r="H49" s="30"/>
      <c r="I49" s="30"/>
      <c r="J49" s="30"/>
      <c r="K49" s="31"/>
    </row>
    <row r="50" spans="1:11" x14ac:dyDescent="0.2">
      <c r="A50" s="72" t="s">
        <v>53</v>
      </c>
      <c r="B50" s="75"/>
      <c r="C50" s="75"/>
      <c r="D50" s="75"/>
      <c r="E50" s="75"/>
      <c r="F50" s="75"/>
      <c r="G50" s="75"/>
      <c r="H50" s="75"/>
      <c r="I50" s="75"/>
      <c r="J50" s="75"/>
      <c r="K50" s="76"/>
    </row>
    <row r="51" spans="1:11" ht="99.75" x14ac:dyDescent="0.2">
      <c r="A51" s="7" t="s">
        <v>54</v>
      </c>
      <c r="B51" s="9" t="s">
        <v>55</v>
      </c>
      <c r="C51" s="8">
        <v>1236938.99</v>
      </c>
      <c r="D51" s="8">
        <f>C51*0.19</f>
        <v>235018.4081</v>
      </c>
      <c r="E51" s="8">
        <f>C51+D51</f>
        <v>1471957.3980999999</v>
      </c>
      <c r="F51" s="39"/>
      <c r="G51" s="39"/>
      <c r="H51" s="39"/>
      <c r="I51" s="8">
        <f>C51-F51</f>
        <v>1236938.99</v>
      </c>
      <c r="J51" s="8">
        <f t="shared" ref="J51:K51" si="19">D51-G51</f>
        <v>235018.4081</v>
      </c>
      <c r="K51" s="8">
        <f t="shared" si="19"/>
        <v>1471957.3980999999</v>
      </c>
    </row>
    <row r="52" spans="1:11" ht="71.25" x14ac:dyDescent="0.2">
      <c r="A52" s="7" t="s">
        <v>56</v>
      </c>
      <c r="B52" s="9" t="s">
        <v>57</v>
      </c>
      <c r="C52" s="8">
        <v>1240913.3</v>
      </c>
      <c r="D52" s="8">
        <f>C52*0.19</f>
        <v>235773.527</v>
      </c>
      <c r="E52" s="8">
        <f>C52+D52</f>
        <v>1476686.827</v>
      </c>
      <c r="F52" s="8">
        <f>C52</f>
        <v>1240913.3</v>
      </c>
      <c r="G52" s="8">
        <f>D52</f>
        <v>235773.527</v>
      </c>
      <c r="H52" s="8">
        <f>F52+G52</f>
        <v>1476686.827</v>
      </c>
      <c r="I52" s="8">
        <f>C52-F52</f>
        <v>0</v>
      </c>
      <c r="J52" s="8">
        <f t="shared" ref="J52:K52" si="20">D52-G52</f>
        <v>0</v>
      </c>
      <c r="K52" s="8">
        <f t="shared" si="20"/>
        <v>0</v>
      </c>
    </row>
    <row r="53" spans="1:11" ht="14.25" x14ac:dyDescent="0.2">
      <c r="A53" s="35"/>
      <c r="B53" s="36" t="s">
        <v>58</v>
      </c>
      <c r="C53" s="37">
        <f>SUM(C51:C52)</f>
        <v>2477852.29</v>
      </c>
      <c r="D53" s="40">
        <f>SUM(D51:D52)</f>
        <v>470791.9351</v>
      </c>
      <c r="E53" s="37">
        <f>SUM(E51:E52)</f>
        <v>2948644.2250999999</v>
      </c>
      <c r="F53" s="37">
        <f>SUM(F52)</f>
        <v>1240913.3</v>
      </c>
      <c r="G53" s="37">
        <f>SUM(G52)</f>
        <v>235773.527</v>
      </c>
      <c r="H53" s="37">
        <f>SUM(H52)</f>
        <v>1476686.827</v>
      </c>
      <c r="I53" s="37">
        <f>SUM(I51:I52)</f>
        <v>1236938.99</v>
      </c>
      <c r="J53" s="37">
        <f>SUM(J51:J52)</f>
        <v>235018.4081</v>
      </c>
      <c r="K53" s="37">
        <f>SUM(K51:K52)</f>
        <v>1471957.3980999999</v>
      </c>
    </row>
    <row r="54" spans="1:11" ht="28.5" x14ac:dyDescent="0.2">
      <c r="A54" s="41"/>
      <c r="B54" s="42" t="s">
        <v>59</v>
      </c>
      <c r="C54" s="43">
        <f>C16+C20+C36+C43+C48+C53</f>
        <v>18020229.890000001</v>
      </c>
      <c r="D54" s="43">
        <f t="shared" ref="D54:K54" si="21">D16+D20+D36+D43+D48+D53</f>
        <v>3423843.6767000002</v>
      </c>
      <c r="E54" s="43">
        <f t="shared" si="21"/>
        <v>21444073.5667</v>
      </c>
      <c r="F54" s="43">
        <f t="shared" si="21"/>
        <v>16736905.150000002</v>
      </c>
      <c r="G54" s="43">
        <f t="shared" si="21"/>
        <v>3180011.9761000006</v>
      </c>
      <c r="H54" s="43">
        <f t="shared" si="21"/>
        <v>19916917.1261</v>
      </c>
      <c r="I54" s="43">
        <f t="shared" si="21"/>
        <v>1283324.74</v>
      </c>
      <c r="J54" s="43">
        <f t="shared" si="21"/>
        <v>243831.70059999998</v>
      </c>
      <c r="K54" s="43">
        <f t="shared" si="21"/>
        <v>1527156.4405999999</v>
      </c>
    </row>
    <row r="55" spans="1:11" ht="14.25" x14ac:dyDescent="0.2">
      <c r="A55" s="28"/>
      <c r="B55" s="29"/>
      <c r="C55" s="30"/>
      <c r="D55" s="30"/>
      <c r="E55" s="30"/>
      <c r="F55" s="30"/>
      <c r="G55" s="30"/>
      <c r="H55" s="30"/>
      <c r="I55" s="30"/>
      <c r="J55" s="30"/>
      <c r="K55" s="31"/>
    </row>
    <row r="56" spans="1:11" ht="14.25" x14ac:dyDescent="0.2">
      <c r="A56" s="60" t="s">
        <v>60</v>
      </c>
      <c r="B56" s="61"/>
      <c r="C56" s="61"/>
      <c r="D56" s="61"/>
      <c r="E56" s="61"/>
      <c r="F56" s="61"/>
      <c r="G56" s="61"/>
      <c r="H56" s="61"/>
      <c r="I56" s="61"/>
      <c r="J56" s="61"/>
      <c r="K56" s="62"/>
    </row>
    <row r="57" spans="1:11" ht="42.75" x14ac:dyDescent="0.2">
      <c r="A57" s="44"/>
      <c r="B57" s="7" t="s">
        <v>64</v>
      </c>
      <c r="C57" s="45">
        <f>H54*7%</f>
        <v>1394184.1988270001</v>
      </c>
      <c r="D57" s="46"/>
      <c r="E57" s="45">
        <f>C57</f>
        <v>1394184.1988270001</v>
      </c>
      <c r="F57" s="45">
        <f>C57</f>
        <v>1394184.1988270001</v>
      </c>
      <c r="G57" s="46"/>
      <c r="H57" s="45">
        <f>F57</f>
        <v>1394184.1988270001</v>
      </c>
      <c r="I57" s="33"/>
      <c r="J57" s="33"/>
      <c r="K57" s="33"/>
    </row>
    <row r="58" spans="1:11" ht="28.5" x14ac:dyDescent="0.2">
      <c r="A58" s="12"/>
      <c r="B58" s="13" t="s">
        <v>61</v>
      </c>
      <c r="C58" s="47">
        <f>C57</f>
        <v>1394184.1988270001</v>
      </c>
      <c r="D58" s="48"/>
      <c r="E58" s="47">
        <f>E57</f>
        <v>1394184.1988270001</v>
      </c>
      <c r="F58" s="47">
        <f>F57</f>
        <v>1394184.1988270001</v>
      </c>
      <c r="G58" s="48"/>
      <c r="H58" s="47">
        <f>H57</f>
        <v>1394184.1988270001</v>
      </c>
      <c r="I58" s="33"/>
      <c r="J58" s="33"/>
      <c r="K58" s="33"/>
    </row>
    <row r="59" spans="1:11" ht="14.25" x14ac:dyDescent="0.2">
      <c r="A59" s="63" t="s">
        <v>62</v>
      </c>
      <c r="B59" s="64"/>
      <c r="C59" s="43">
        <f>C54+C58</f>
        <v>19414414.088826999</v>
      </c>
      <c r="D59" s="43">
        <f>D54+D58</f>
        <v>3423843.6767000002</v>
      </c>
      <c r="E59" s="43">
        <f>E54+E58</f>
        <v>22838257.765526999</v>
      </c>
      <c r="F59" s="43">
        <f t="shared" ref="F59:K59" si="22">F54+F58</f>
        <v>18131089.348827001</v>
      </c>
      <c r="G59" s="43">
        <f t="shared" si="22"/>
        <v>3180011.9761000006</v>
      </c>
      <c r="H59" s="43">
        <f>H54+H58+0.01</f>
        <v>21311101.334927</v>
      </c>
      <c r="I59" s="43">
        <f t="shared" si="22"/>
        <v>1283324.74</v>
      </c>
      <c r="J59" s="43">
        <f t="shared" si="22"/>
        <v>243831.70059999998</v>
      </c>
      <c r="K59" s="43">
        <f t="shared" si="22"/>
        <v>1527156.4405999999</v>
      </c>
    </row>
    <row r="60" spans="1:11" ht="118.5" customHeight="1" x14ac:dyDescent="0.2">
      <c r="A60" s="1"/>
      <c r="B60" s="1" t="s">
        <v>66</v>
      </c>
      <c r="C60" s="2"/>
      <c r="D60" s="2"/>
      <c r="E60" s="2"/>
      <c r="F60" s="2"/>
      <c r="G60" s="2"/>
      <c r="H60" s="1" t="s">
        <v>63</v>
      </c>
      <c r="I60" s="2"/>
      <c r="J60" s="2"/>
      <c r="K60" s="2"/>
    </row>
  </sheetData>
  <mergeCells count="15">
    <mergeCell ref="A56:K56"/>
    <mergeCell ref="A59:B59"/>
    <mergeCell ref="A2:L2"/>
    <mergeCell ref="A11:K11"/>
    <mergeCell ref="A18:K18"/>
    <mergeCell ref="A22:K22"/>
    <mergeCell ref="A38:K38"/>
    <mergeCell ref="A45:K45"/>
    <mergeCell ref="A50:K50"/>
    <mergeCell ref="A6:A8"/>
    <mergeCell ref="B6:B8"/>
    <mergeCell ref="C6:E6"/>
    <mergeCell ref="F6:H6"/>
    <mergeCell ref="I6:K6"/>
    <mergeCell ref="A10:K10"/>
  </mergeCells>
  <pageMargins left="0.25" right="0.25" top="0.75" bottom="0.75" header="0.3" footer="0.3"/>
  <pageSetup paperSize="8"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5" ma:contentTypeDescription="Create a new document." ma:contentTypeScope="" ma:versionID="42529c573e00139232443a9957ea0bf1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78cb14b87dadb0005173e9ee169c77cd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D01F3-A894-4557-BB05-908C78EB6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C8E388-19BC-4C2D-A02F-F681E05824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Simona Fabian</cp:lastModifiedBy>
  <cp:revision/>
  <cp:lastPrinted>2024-12-10T13:19:52Z</cp:lastPrinted>
  <dcterms:created xsi:type="dcterms:W3CDTF">2024-08-16T08:06:55Z</dcterms:created>
  <dcterms:modified xsi:type="dcterms:W3CDTF">2025-07-14T09:42:29Z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2024-08-16T00:00:00Z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2024-08-16T00:00:00Z</vt:filetime>
  </property>
  <property fmtid="{D5CDD505-2E9C-101B-9397-08002B2CF9AE}" pid="5" name="Producer">
    <vt:lpwstr>Microsoft® Word for Microsoft 365</vt:lpwstr>
  </property>
</Properties>
</file>